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vertexedu.sharepoint.com/sites/VertexEducation/Shared Documents/Finance/Budgets/2026-2027/TX/"/>
    </mc:Choice>
  </mc:AlternateContent>
  <xr:revisionPtr revIDLastSave="12" documentId="8_{C1ECD5D2-3040-4388-84D5-D1EC37D0E5F5}" xr6:coauthVersionLast="47" xr6:coauthVersionMax="47" xr10:uidLastSave="{6451B024-902E-4D86-9ED6-23D1F7D5B0D3}"/>
  <bookViews>
    <workbookView xWindow="-120" yWindow="-120" windowWidth="29040" windowHeight="15720" xr2:uid="{4F0ADF1C-E76A-4C60-ACC3-FB78B90F8DF8}"/>
  </bookViews>
  <sheets>
    <sheet name="FY25 Amend FY25 Bud FY26 Bud " sheetId="1" r:id="rId1"/>
  </sheets>
  <definedNames>
    <definedName name="Cube_Columns_R1cb9b479_c57e_40ec_b53a_afea0ea3f08b" localSheetId="0">'FY25 Amend FY25 Bud FY26 Bud '!$G$5:$G$7</definedName>
    <definedName name="Cube_Columns_R4ddf6a7c_c9ca_497c_9b55_eb0ec1a99e6e" localSheetId="0">'FY25 Amend FY25 Bud FY26 Bud '!$G$5:$G$7</definedName>
    <definedName name="Cube_Columns_R51443fca_cac5_4fe6_92ba_b70927fdebcf" localSheetId="0">'FY25 Amend FY25 Bud FY26 Bud '!$G$5:$G$7</definedName>
    <definedName name="Cube_Columns_R89e631a9_03fa_4ffe_aa4b_943ec245a0ba" localSheetId="0">'FY25 Amend FY25 Bud FY26 Bud '!$F$5:$F$7</definedName>
    <definedName name="Cube_Columns_Rc2c1571c_7ae5_4a9c_bc7a_1129443df4d2" localSheetId="0">'FY25 Amend FY25 Bud FY26 Bud '!$G$5:$G$7</definedName>
    <definedName name="Cube_Columns_Rd6d1181d_e5c8_4a50_9d2b_b5a3745422d0" localSheetId="0">'FY25 Amend FY25 Bud FY26 Bud '!$G$5:$G$7</definedName>
    <definedName name="Cube_Overall_R1cb9b479_c57e_40ec_b53a_afea0ea3f08b" localSheetId="0">'FY25 Amend FY25 Bud FY26 Bud '!$D$5:$H$58</definedName>
    <definedName name="Cube_Overall_R4ddf6a7c_c9ca_497c_9b55_eb0ec1a99e6e" localSheetId="0">'FY25 Amend FY25 Bud FY26 Bud '!$D$5:$G$59</definedName>
    <definedName name="Cube_Overall_R51443fca_cac5_4fe6_92ba_b70927fdebcf" localSheetId="0">'FY25 Amend FY25 Bud FY26 Bud '!$D$5:$G$93</definedName>
    <definedName name="Cube_Overall_R89e631a9_03fa_4ffe_aa4b_943ec245a0ba" localSheetId="0">'FY25 Amend FY25 Bud FY26 Bud '!$D$5:$G$60</definedName>
    <definedName name="Cube_Overall_Rc2c1571c_7ae5_4a9c_bc7a_1129443df4d2" localSheetId="0">'FY25 Amend FY25 Bud FY26 Bud '!$D$5:$G$60</definedName>
    <definedName name="Cube_Overall_Rd6d1181d_e5c8_4a50_9d2b_b5a3745422d0" localSheetId="0">'FY25 Amend FY25 Bud FY26 Bud '!$D$5:$G$58</definedName>
    <definedName name="Cube_Rows_R1cb9b479_c57e_40ec_b53a_afea0ea3f08b" localSheetId="0">'FY25 Amend FY25 Bud FY26 Bud '!$D$9:$E$58</definedName>
    <definedName name="Cube_Rows_R4ddf6a7c_c9ca_497c_9b55_eb0ec1a99e6e" localSheetId="0">'FY25 Amend FY25 Bud FY26 Bud '!$D$9:$E$58</definedName>
    <definedName name="Cube_Rows_R51443fca_cac5_4fe6_92ba_b70927fdebcf" localSheetId="0">'FY25 Amend FY25 Bud FY26 Bud '!$D$9:$E$58</definedName>
    <definedName name="Cube_Rows_R89e631a9_03fa_4ffe_aa4b_943ec245a0ba" localSheetId="0">'FY25 Amend FY25 Bud FY26 Bud '!$D$13:$E$60</definedName>
    <definedName name="Cube_Rows_Rc2c1571c_7ae5_4a9c_bc7a_1129443df4d2" localSheetId="0">'FY25 Amend FY25 Bud FY26 Bud '!$D$12:$E$60</definedName>
    <definedName name="Cube_Rows_Rd6d1181d_e5c8_4a50_9d2b_b5a3745422d0" localSheetId="0">'FY25 Amend FY25 Bud FY26 Bud '!$D$9:$E$58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G22" i="1"/>
  <c r="G59" i="1"/>
  <c r="I48" i="1"/>
  <c r="I46" i="1"/>
  <c r="H42" i="1"/>
  <c r="I22" i="1"/>
  <c r="F22" i="1"/>
  <c r="F56" i="1"/>
  <c r="F25" i="1"/>
  <c r="F16" i="1"/>
  <c r="G16" i="1"/>
  <c r="I15" i="1"/>
  <c r="I14" i="1"/>
  <c r="I13" i="1"/>
  <c r="I12" i="1"/>
  <c r="I9" i="1"/>
  <c r="H16" i="1"/>
  <c r="I54" i="1"/>
  <c r="H44" i="1" l="1"/>
  <c r="G42" i="1"/>
  <c r="I42" i="1" s="1"/>
  <c r="I16" i="1"/>
  <c r="F42" i="1"/>
  <c r="F44" i="1"/>
  <c r="F50" i="1" s="1"/>
  <c r="F59" i="1"/>
  <c r="G44" i="1" l="1"/>
  <c r="H50" i="1"/>
  <c r="G50" i="1" l="1"/>
  <c r="I50" i="1" s="1"/>
  <c r="I44" i="1"/>
  <c r="I33" i="1"/>
  <c r="I55" i="1"/>
  <c r="I56" i="1"/>
  <c r="I57" i="1"/>
  <c r="I58" i="1"/>
  <c r="I23" i="1"/>
  <c r="I24" i="1"/>
  <c r="I25" i="1"/>
  <c r="I26" i="1"/>
  <c r="I27" i="1"/>
  <c r="I28" i="1"/>
  <c r="I29" i="1"/>
  <c r="I30" i="1"/>
  <c r="I31" i="1"/>
  <c r="I32" i="1"/>
  <c r="I34" i="1"/>
  <c r="I35" i="1"/>
  <c r="I36" i="1"/>
  <c r="I37" i="1"/>
  <c r="I38" i="1"/>
  <c r="I39" i="1"/>
  <c r="I40" i="1"/>
  <c r="I41" i="1"/>
  <c r="I59" i="1" l="1"/>
</calcChain>
</file>

<file path=xl/sharedStrings.xml><?xml version="1.0" encoding="utf-8"?>
<sst xmlns="http://schemas.openxmlformats.org/spreadsheetml/2006/main" count="145" uniqueCount="85">
  <si>
    <t>Statement of Activities in Thousands</t>
  </si>
  <si>
    <t>FY26</t>
  </si>
  <si>
    <t>FY27</t>
  </si>
  <si>
    <t>Variance B/(W)</t>
  </si>
  <si>
    <t>Orig. Budget</t>
  </si>
  <si>
    <t>Amended Budget</t>
  </si>
  <si>
    <t>Budget</t>
  </si>
  <si>
    <t>FY27 vs. Amended</t>
  </si>
  <si>
    <t>Actuals</t>
  </si>
  <si>
    <t>B/(W)</t>
  </si>
  <si>
    <t>School of Excellence</t>
  </si>
  <si>
    <t>2026</t>
  </si>
  <si>
    <t>May-26 YTD</t>
  </si>
  <si>
    <t>2027</t>
  </si>
  <si>
    <t>Enrollment</t>
  </si>
  <si>
    <t>All Functions</t>
  </si>
  <si>
    <t>Revenues</t>
  </si>
  <si>
    <t>5740 - Other Revenues from Local Sources</t>
  </si>
  <si>
    <t xml:space="preserve">        4300-4500 Local Revenues</t>
  </si>
  <si>
    <t>5810 - State FSP/ASF Program Revenues</t>
  </si>
  <si>
    <t xml:space="preserve">        4200 State Revenues</t>
  </si>
  <si>
    <t>5820 - Other State Program Revenues</t>
  </si>
  <si>
    <t>5920 - Federal Program Revenues</t>
  </si>
  <si>
    <t xml:space="preserve">        4100 Federal Revenues</t>
  </si>
  <si>
    <t>Total</t>
  </si>
  <si>
    <t>Expenses</t>
  </si>
  <si>
    <t>FY26 Orig.Budget</t>
  </si>
  <si>
    <t xml:space="preserve">FY26 Amended </t>
  </si>
  <si>
    <t>FY27 Budget</t>
  </si>
  <si>
    <t>11 - Instruction</t>
  </si>
  <si>
    <t xml:space="preserve">    Total Expense (TX Object Code)</t>
  </si>
  <si>
    <t xml:space="preserve">        Function - Other</t>
  </si>
  <si>
    <t xml:space="preserve">        INSTRUCTION</t>
  </si>
  <si>
    <t>INSTRUCTION</t>
  </si>
  <si>
    <t>12 - Resources and Media Services</t>
  </si>
  <si>
    <t xml:space="preserve">        INSTRUCTIONAL RESOURCES AND MEDIA SERVICES</t>
  </si>
  <si>
    <t xml:space="preserve">        MARKETING</t>
  </si>
  <si>
    <t>INSTRUCTIONAL RESOURCES AND MEDIA SERVICES</t>
  </si>
  <si>
    <t>13 - Curriculum &amp; Staff Development</t>
  </si>
  <si>
    <t xml:space="preserve">        CURRICULUM</t>
  </si>
  <si>
    <t>21 - Instructional Leadership</t>
  </si>
  <si>
    <t xml:space="preserve">        INSTRUCTIONAL LEADERSHIP</t>
  </si>
  <si>
    <t>23 - School Leadership</t>
  </si>
  <si>
    <t xml:space="preserve">        SS SCHOOL ADMIN</t>
  </si>
  <si>
    <t>31 - Guidance, Counseling and Evaluation Svcs</t>
  </si>
  <si>
    <t xml:space="preserve">        SUPPORT SERVICES - STUDENTS</t>
  </si>
  <si>
    <t>32 - Social Work Services</t>
  </si>
  <si>
    <t xml:space="preserve">        SUPPORT SERVICES - INSTRUCTION</t>
  </si>
  <si>
    <t>33 - Health Services</t>
  </si>
  <si>
    <t xml:space="preserve">        HEALTH SERVICES</t>
  </si>
  <si>
    <t>34 - Student Transportation</t>
  </si>
  <si>
    <t xml:space="preserve">        TRANSPORTATION</t>
  </si>
  <si>
    <t>35 - Food Services</t>
  </si>
  <si>
    <t xml:space="preserve">        FOOD SERVICE</t>
  </si>
  <si>
    <t>36 - Cocurricular/Extracurricular Activities</t>
  </si>
  <si>
    <t xml:space="preserve">        EXTRACURRICULAR</t>
  </si>
  <si>
    <t>41 - General Administration</t>
  </si>
  <si>
    <t xml:space="preserve">        CENTRAL SVCS</t>
  </si>
  <si>
    <t>51 - Facilities Maintenance and Operations</t>
  </si>
  <si>
    <t xml:space="preserve">        OPERATIONS AND MAINTENANCE</t>
  </si>
  <si>
    <t>52 - Security and Monitoring Services</t>
  </si>
  <si>
    <t xml:space="preserve">        SECURITY</t>
  </si>
  <si>
    <t>53 - Data Processing Services</t>
  </si>
  <si>
    <t xml:space="preserve">        DATA PROCESSING</t>
  </si>
  <si>
    <t>61 - Community Services</t>
  </si>
  <si>
    <t xml:space="preserve">        COMMUNITY SERVICES</t>
  </si>
  <si>
    <t>71 - Debt Service</t>
  </si>
  <si>
    <t xml:space="preserve">        DEBT SERVICE</t>
  </si>
  <si>
    <t>81 - Fundraising</t>
  </si>
  <si>
    <t xml:space="preserve">        FUNDRAISING</t>
  </si>
  <si>
    <t>Surplus (Deficit)</t>
  </si>
  <si>
    <t>51/35 - Depreciation</t>
  </si>
  <si>
    <t xml:space="preserve">            6740 Depreciation Expense</t>
  </si>
  <si>
    <t>35 - CNP Surplus additional spending</t>
  </si>
  <si>
    <t>71 - Additional Debt Svc (loss on sold assets)</t>
  </si>
  <si>
    <t xml:space="preserve">            6750 Gain/Loss on Sale of Fixed Assets</t>
  </si>
  <si>
    <t>Operating Surplus (Deficits)</t>
  </si>
  <si>
    <t>Expenses by Object Codes (Excl Depr. Above)</t>
  </si>
  <si>
    <t>6100 - Payroll and Benefits</t>
  </si>
  <si>
    <t xml:space="preserve">    Wages, Taxes &amp; Benefits</t>
  </si>
  <si>
    <t>6200 - Professional and Contracted Svcs</t>
  </si>
  <si>
    <t xml:space="preserve">        6300 Purchased Professional Services</t>
  </si>
  <si>
    <t>6300 - Materials and Supplies</t>
  </si>
  <si>
    <t>6400 - Other Operating Costs</t>
  </si>
  <si>
    <t>6500 - Debt Service (not capitalized)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</si>
</sst>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,"/>
    <numFmt numFmtId="166" formatCode="&quot;$&quot;#,##0,;\(&quot;$&quot;#,##0,\)"/>
  </numFmts>
  <fonts count="8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rgb="FF6B6B6B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1" applyFont="1" applyFill="1"/>
    <xf numFmtId="0" fontId="1" fillId="0" borderId="0" xfId="1"/>
    <xf numFmtId="0" fontId="3" fillId="0" borderId="0" xfId="1" applyFont="1"/>
    <xf numFmtId="0" fontId="1" fillId="0" borderId="0" xfId="1" quotePrefix="1"/>
    <xf numFmtId="0" fontId="4" fillId="0" borderId="0" xfId="1" applyFont="1"/>
    <xf numFmtId="164" fontId="5" fillId="0" borderId="0" xfId="2" quotePrefix="1" applyNumberFormat="1" applyFont="1" applyFill="1"/>
    <xf numFmtId="164" fontId="1" fillId="0" borderId="0" xfId="1" applyNumberFormat="1"/>
    <xf numFmtId="165" fontId="6" fillId="0" borderId="0" xfId="2" applyNumberFormat="1" applyFont="1"/>
    <xf numFmtId="165" fontId="6" fillId="0" borderId="0" xfId="2" quotePrefix="1" applyNumberFormat="1" applyFont="1"/>
    <xf numFmtId="165" fontId="3" fillId="0" borderId="1" xfId="1" applyNumberFormat="1" applyFont="1" applyBorder="1"/>
    <xf numFmtId="165" fontId="1" fillId="0" borderId="0" xfId="1" applyNumberFormat="1"/>
    <xf numFmtId="165" fontId="0" fillId="0" borderId="0" xfId="2" applyNumberFormat="1" applyFont="1"/>
    <xf numFmtId="165" fontId="6" fillId="0" borderId="0" xfId="2" applyNumberFormat="1" applyFont="1" applyFill="1"/>
    <xf numFmtId="165" fontId="5" fillId="0" borderId="1" xfId="2" applyNumberFormat="1" applyFont="1" applyFill="1" applyBorder="1"/>
    <xf numFmtId="165" fontId="3" fillId="0" borderId="2" xfId="1" applyNumberFormat="1" applyFont="1" applyBorder="1"/>
    <xf numFmtId="165" fontId="5" fillId="0" borderId="2" xfId="2" applyNumberFormat="1" applyFont="1" applyBorder="1"/>
    <xf numFmtId="165" fontId="3" fillId="0" borderId="2" xfId="3" applyNumberFormat="1" applyFont="1" applyBorder="1"/>
    <xf numFmtId="164" fontId="0" fillId="0" borderId="0" xfId="2" applyNumberFormat="1" applyFo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 vertical="center" wrapText="1"/>
    </xf>
    <xf numFmtId="165" fontId="0" fillId="0" borderId="0" xfId="0" applyNumberFormat="1"/>
    <xf numFmtId="166" fontId="6" fillId="0" borderId="0" xfId="2" applyNumberFormat="1" applyFont="1"/>
    <xf numFmtId="3" fontId="1" fillId="0" borderId="0" xfId="1" applyNumberFormat="1"/>
    <xf numFmtId="165" fontId="5" fillId="0" borderId="0" xfId="2" applyNumberFormat="1" applyFont="1" applyFill="1" applyBorder="1"/>
    <xf numFmtId="165" fontId="3" fillId="0" borderId="0" xfId="3" applyNumberFormat="1" applyFont="1" applyBorder="1"/>
    <xf numFmtId="166" fontId="5" fillId="0" borderId="1" xfId="2" applyNumberFormat="1" applyFont="1" applyBorder="1"/>
    <xf numFmtId="165" fontId="6" fillId="0" borderId="0" xfId="6" applyNumberFormat="1" applyFont="1" applyFill="1"/>
    <xf numFmtId="165" fontId="6" fillId="0" borderId="0" xfId="6" applyNumberFormat="1" applyFont="1"/>
    <xf numFmtId="165" fontId="5" fillId="0" borderId="1" xfId="6" applyNumberFormat="1" applyFont="1" applyFill="1" applyBorder="1"/>
    <xf numFmtId="165" fontId="3" fillId="0" borderId="2" xfId="7" applyNumberFormat="1" applyFont="1" applyBorder="1"/>
    <xf numFmtId="164" fontId="1" fillId="0" borderId="0" xfId="4" applyNumberFormat="1" applyFont="1"/>
    <xf numFmtId="9" fontId="1" fillId="0" borderId="0" xfId="5" applyFont="1"/>
    <xf numFmtId="1" fontId="1" fillId="0" borderId="0" xfId="1" applyNumberFormat="1"/>
  </cellXfs>
  <cellStyles count="8">
    <cellStyle name="Comma" xfId="4" builtinId="3"/>
    <cellStyle name="Comma 3" xfId="2" xr:uid="{2E5C61A0-AB17-4BD7-91D5-71CCFE6BA5D3}"/>
    <cellStyle name="Comma 3 2" xfId="6" xr:uid="{8896C11B-5E7A-4180-A668-BC43A68BECC5}"/>
    <cellStyle name="Currency 2" xfId="3" xr:uid="{75967E5A-0B77-4643-8C3C-112D7B027B09}"/>
    <cellStyle name="Currency 2 2" xfId="7" xr:uid="{9DE77F33-19B2-452A-982F-F7D44B0D50E1}"/>
    <cellStyle name="Normal" xfId="0" builtinId="0"/>
    <cellStyle name="Normal 3" xfId="1" xr:uid="{225A3404-4508-408C-9D08-2F9E5704F1E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62001F7-781D-4DBE-80AD-4AD831A1CF5D}">
  <we:reference id="WA200000513" version="1.0.0.1" store="Omex" storeType="OMEX"/>
  <we:alternateReferences>
    <we:reference id="WA200000513" version="1.0.0.1" store="WA200000513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cubesoftware.com/fpa/dimensions/127/edit/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0D3E-2724-46B3-917C-588852BC94E6}">
  <dimension ref="C1:P62"/>
  <sheetViews>
    <sheetView tabSelected="1" zoomScale="90" zoomScaleNormal="90" workbookViewId="0">
      <pane xSplit="5" ySplit="7" topLeftCell="F8" activePane="bottomRight" state="frozen"/>
      <selection pane="bottomRight" activeCell="K46" sqref="K46"/>
      <selection pane="bottomLeft" activeCell="C45" sqref="C45"/>
      <selection pane="topRight" activeCell="C45" sqref="C45"/>
    </sheetView>
  </sheetViews>
  <sheetFormatPr defaultColWidth="8.85546875" defaultRowHeight="15" outlineLevelRow="1" outlineLevelCol="1"/>
  <cols>
    <col min="1" max="2" width="8.85546875" style="2"/>
    <col min="3" max="3" width="37.42578125" style="2" bestFit="1" customWidth="1"/>
    <col min="4" max="4" width="37" style="2" hidden="1" customWidth="1" outlineLevel="1"/>
    <col min="5" max="5" width="44.28515625" style="2" hidden="1" customWidth="1" outlineLevel="1"/>
    <col min="6" max="6" width="13.5703125" style="2" customWidth="1" collapsed="1"/>
    <col min="7" max="7" width="14.85546875" style="2" bestFit="1" customWidth="1"/>
    <col min="8" max="8" width="13.5703125" style="2" customWidth="1"/>
    <col min="9" max="9" width="15.42578125" style="2" customWidth="1"/>
    <col min="11" max="11" width="13.7109375" style="33" bestFit="1" customWidth="1"/>
    <col min="12" max="13" width="8.85546875" style="2"/>
    <col min="14" max="14" width="10" style="2" bestFit="1" customWidth="1"/>
    <col min="15" max="16384" width="8.85546875" style="2"/>
  </cols>
  <sheetData>
    <row r="1" spans="3:9">
      <c r="C1" s="1"/>
    </row>
    <row r="3" spans="3:9">
      <c r="C3" s="3" t="s">
        <v>0</v>
      </c>
      <c r="F3" s="20" t="s">
        <v>1</v>
      </c>
      <c r="G3" s="20" t="s">
        <v>1</v>
      </c>
      <c r="H3" s="20" t="s">
        <v>2</v>
      </c>
      <c r="I3" s="20" t="s">
        <v>3</v>
      </c>
    </row>
    <row r="4" spans="3:9" ht="22.9" customHeight="1">
      <c r="F4" s="22" t="s">
        <v>4</v>
      </c>
      <c r="G4" s="19" t="s">
        <v>5</v>
      </c>
      <c r="H4" s="22" t="s">
        <v>6</v>
      </c>
      <c r="I4" s="21" t="s">
        <v>7</v>
      </c>
    </row>
    <row r="5" spans="3:9" hidden="1" outlineLevel="1">
      <c r="F5" s="4" t="s">
        <v>6</v>
      </c>
      <c r="G5" s="4" t="s">
        <v>8</v>
      </c>
      <c r="H5" s="4" t="s">
        <v>6</v>
      </c>
      <c r="I5" s="2" t="s">
        <v>9</v>
      </c>
    </row>
    <row r="6" spans="3:9" hidden="1" outlineLevel="1">
      <c r="F6" s="2" t="s">
        <v>10</v>
      </c>
      <c r="G6" s="2" t="s">
        <v>10</v>
      </c>
      <c r="H6" s="2" t="s">
        <v>10</v>
      </c>
    </row>
    <row r="7" spans="3:9" hidden="1" outlineLevel="1">
      <c r="F7" s="4" t="s">
        <v>11</v>
      </c>
      <c r="G7" s="4" t="s">
        <v>12</v>
      </c>
      <c r="H7" s="4" t="s">
        <v>13</v>
      </c>
    </row>
    <row r="8" spans="3:9" collapsed="1">
      <c r="F8" s="4"/>
      <c r="G8" s="4"/>
      <c r="H8" s="4"/>
    </row>
    <row r="9" spans="3:9">
      <c r="C9" s="3" t="s">
        <v>14</v>
      </c>
      <c r="D9" s="3" t="s">
        <v>14</v>
      </c>
      <c r="E9" s="5" t="s">
        <v>15</v>
      </c>
      <c r="F9" s="6">
        <v>1938</v>
      </c>
      <c r="G9" s="6">
        <v>1854</v>
      </c>
      <c r="H9" s="6">
        <v>1774</v>
      </c>
      <c r="I9" s="7">
        <f>+H9-G9</f>
        <v>-80</v>
      </c>
    </row>
    <row r="10" spans="3:9">
      <c r="F10" s="4"/>
      <c r="G10" s="4"/>
      <c r="H10" s="4"/>
      <c r="I10" s="7"/>
    </row>
    <row r="11" spans="3:9">
      <c r="C11" s="3" t="s">
        <v>16</v>
      </c>
      <c r="F11" s="4"/>
      <c r="G11" s="4"/>
      <c r="H11" s="4"/>
      <c r="I11" s="7"/>
    </row>
    <row r="12" spans="3:9">
      <c r="C12" s="2" t="s">
        <v>17</v>
      </c>
      <c r="D12" s="2" t="s">
        <v>18</v>
      </c>
      <c r="E12" s="5" t="s">
        <v>15</v>
      </c>
      <c r="F12" s="8">
        <v>2076438</v>
      </c>
      <c r="G12" s="8">
        <v>3341000</v>
      </c>
      <c r="H12" s="8">
        <v>1380000</v>
      </c>
      <c r="I12" s="24">
        <f>+H12-G12</f>
        <v>-1961000</v>
      </c>
    </row>
    <row r="13" spans="3:9">
      <c r="C13" s="2" t="s">
        <v>19</v>
      </c>
      <c r="D13" s="2" t="s">
        <v>20</v>
      </c>
      <c r="E13" s="5" t="s">
        <v>15</v>
      </c>
      <c r="F13" s="8">
        <v>19288000</v>
      </c>
      <c r="G13" s="8">
        <v>18014000</v>
      </c>
      <c r="H13" s="8">
        <v>17503000</v>
      </c>
      <c r="I13" s="24">
        <f>+H13-G13</f>
        <v>-511000</v>
      </c>
    </row>
    <row r="14" spans="3:9">
      <c r="C14" s="2" t="s">
        <v>21</v>
      </c>
      <c r="D14" s="2" t="s">
        <v>20</v>
      </c>
      <c r="E14" s="5" t="s">
        <v>15</v>
      </c>
      <c r="F14" s="8">
        <v>243643.8</v>
      </c>
      <c r="G14" s="8">
        <v>65000</v>
      </c>
      <c r="H14" s="8">
        <v>469000</v>
      </c>
      <c r="I14" s="24">
        <f>+H14-G14</f>
        <v>404000</v>
      </c>
    </row>
    <row r="15" spans="3:9">
      <c r="C15" s="2" t="s">
        <v>22</v>
      </c>
      <c r="D15" s="2" t="s">
        <v>23</v>
      </c>
      <c r="E15" s="5" t="s">
        <v>15</v>
      </c>
      <c r="F15" s="9">
        <v>1206594.4234160001</v>
      </c>
      <c r="G15" s="9">
        <v>1231002.449184</v>
      </c>
      <c r="H15" s="9">
        <v>1218000</v>
      </c>
      <c r="I15" s="24">
        <f>+H15-G15</f>
        <v>-13002.449184000026</v>
      </c>
    </row>
    <row r="16" spans="3:9">
      <c r="C16" s="3" t="s">
        <v>24</v>
      </c>
      <c r="F16" s="10">
        <f>SUM(F12:F15)</f>
        <v>22814676.223416001</v>
      </c>
      <c r="G16" s="10">
        <f>SUM(G12:G15)</f>
        <v>22651002.449184</v>
      </c>
      <c r="H16" s="10">
        <f>SUM(H12:H15)</f>
        <v>20570000</v>
      </c>
      <c r="I16" s="28">
        <f>+H16-G16</f>
        <v>-2081002.4491840005</v>
      </c>
    </row>
    <row r="17" spans="3:13">
      <c r="F17" s="11"/>
      <c r="G17" s="11"/>
      <c r="H17" s="11"/>
      <c r="I17" s="8"/>
    </row>
    <row r="18" spans="3:13" hidden="1">
      <c r="E18" s="5"/>
      <c r="F18" s="20"/>
      <c r="G18" s="20"/>
      <c r="H18" s="20"/>
      <c r="I18" s="20" t="s">
        <v>3</v>
      </c>
    </row>
    <row r="19" spans="3:13" ht="25.5" hidden="1">
      <c r="C19" s="3" t="s">
        <v>25</v>
      </c>
      <c r="E19" s="5"/>
      <c r="F19" s="22" t="s">
        <v>26</v>
      </c>
      <c r="G19" s="19" t="s">
        <v>27</v>
      </c>
      <c r="H19" s="22" t="s">
        <v>28</v>
      </c>
      <c r="I19" s="21" t="s">
        <v>7</v>
      </c>
    </row>
    <row r="20" spans="3:13" hidden="1" outlineLevel="1">
      <c r="C20" s="2" t="s">
        <v>29</v>
      </c>
      <c r="D20" s="2" t="s">
        <v>30</v>
      </c>
      <c r="E20" s="2" t="s">
        <v>31</v>
      </c>
      <c r="F20" s="13">
        <v>0</v>
      </c>
      <c r="G20" s="13">
        <v>18010.419999999998</v>
      </c>
      <c r="H20" s="13">
        <v>0</v>
      </c>
      <c r="I20" s="8"/>
    </row>
    <row r="21" spans="3:13" hidden="1" outlineLevel="1">
      <c r="C21" s="2" t="s">
        <v>29</v>
      </c>
      <c r="D21" s="2" t="s">
        <v>30</v>
      </c>
      <c r="E21" s="2" t="s">
        <v>32</v>
      </c>
      <c r="F21" s="13">
        <v>9708000</v>
      </c>
      <c r="G21" s="13">
        <v>9054930.0199999996</v>
      </c>
      <c r="H21" s="13">
        <v>11371508.993042</v>
      </c>
      <c r="I21" s="8"/>
    </row>
    <row r="22" spans="3:13" collapsed="1">
      <c r="C22" s="2" t="s">
        <v>29</v>
      </c>
      <c r="D22" s="2" t="s">
        <v>30</v>
      </c>
      <c r="E22" s="2" t="s">
        <v>33</v>
      </c>
      <c r="F22" s="29">
        <f>SUM(F20:F21)</f>
        <v>9708000</v>
      </c>
      <c r="G22" s="13">
        <f>9439748.75631685-41000</f>
        <v>9398748.75631685</v>
      </c>
      <c r="H22" s="13">
        <v>8941000</v>
      </c>
      <c r="I22" s="24">
        <f t="shared" ref="I22:I42" si="0">+G22-H22</f>
        <v>457748.75631684996</v>
      </c>
      <c r="L22" s="34"/>
      <c r="M22" s="35"/>
    </row>
    <row r="23" spans="3:13" hidden="1" outlineLevel="1">
      <c r="C23" s="2" t="s">
        <v>34</v>
      </c>
      <c r="D23" s="2" t="s">
        <v>30</v>
      </c>
      <c r="E23" s="2" t="s">
        <v>35</v>
      </c>
      <c r="F23" s="29">
        <v>0</v>
      </c>
      <c r="G23" s="13">
        <v>0</v>
      </c>
      <c r="H23" s="13">
        <v>0</v>
      </c>
      <c r="I23" s="24">
        <f t="shared" si="0"/>
        <v>0</v>
      </c>
      <c r="L23" s="34"/>
      <c r="M23" s="35"/>
    </row>
    <row r="24" spans="3:13" hidden="1" outlineLevel="1">
      <c r="C24" s="2" t="s">
        <v>34</v>
      </c>
      <c r="D24" s="2" t="s">
        <v>30</v>
      </c>
      <c r="E24" s="2" t="s">
        <v>36</v>
      </c>
      <c r="F24" s="29">
        <v>0</v>
      </c>
      <c r="G24" s="13">
        <v>0</v>
      </c>
      <c r="H24" s="13">
        <v>0</v>
      </c>
      <c r="I24" s="24">
        <f t="shared" si="0"/>
        <v>0</v>
      </c>
      <c r="L24" s="34"/>
      <c r="M24" s="35"/>
    </row>
    <row r="25" spans="3:13" collapsed="1">
      <c r="C25" s="2" t="s">
        <v>34</v>
      </c>
      <c r="D25" s="2" t="s">
        <v>30</v>
      </c>
      <c r="E25" s="2" t="s">
        <v>37</v>
      </c>
      <c r="F25" s="29">
        <f>SUM(F23:F24)</f>
        <v>0</v>
      </c>
      <c r="G25" s="13">
        <v>0</v>
      </c>
      <c r="H25" s="13">
        <v>0</v>
      </c>
      <c r="I25" s="24">
        <f t="shared" si="0"/>
        <v>0</v>
      </c>
      <c r="L25" s="34"/>
      <c r="M25" s="35"/>
    </row>
    <row r="26" spans="3:13">
      <c r="C26" s="2" t="s">
        <v>38</v>
      </c>
      <c r="D26" s="2" t="s">
        <v>30</v>
      </c>
      <c r="E26" s="2" t="s">
        <v>39</v>
      </c>
      <c r="F26" s="29">
        <v>286000</v>
      </c>
      <c r="G26" s="13">
        <v>227295.44221629098</v>
      </c>
      <c r="H26" s="13">
        <v>203000</v>
      </c>
      <c r="I26" s="24">
        <f t="shared" si="0"/>
        <v>24295.442216290976</v>
      </c>
      <c r="L26" s="34"/>
      <c r="M26" s="35"/>
    </row>
    <row r="27" spans="3:13">
      <c r="C27" s="2" t="s">
        <v>40</v>
      </c>
      <c r="D27" s="2" t="s">
        <v>30</v>
      </c>
      <c r="E27" s="2" t="s">
        <v>41</v>
      </c>
      <c r="F27" s="29">
        <v>635065.09920000006</v>
      </c>
      <c r="G27" s="13">
        <v>142072.29061921715</v>
      </c>
      <c r="H27" s="13">
        <v>142000</v>
      </c>
      <c r="I27" s="24">
        <f t="shared" si="0"/>
        <v>72.290619217150379</v>
      </c>
      <c r="L27" s="34"/>
      <c r="M27" s="35"/>
    </row>
    <row r="28" spans="3:13">
      <c r="C28" s="2" t="s">
        <v>42</v>
      </c>
      <c r="D28" s="2" t="s">
        <v>30</v>
      </c>
      <c r="E28" s="2" t="s">
        <v>43</v>
      </c>
      <c r="F28" s="29">
        <v>868822.45938100002</v>
      </c>
      <c r="G28" s="13">
        <v>1561976.7384717788</v>
      </c>
      <c r="H28" s="13">
        <v>1478000</v>
      </c>
      <c r="I28" s="24">
        <f t="shared" si="0"/>
        <v>83976.738471778808</v>
      </c>
      <c r="L28" s="34"/>
      <c r="M28" s="35"/>
    </row>
    <row r="29" spans="3:13">
      <c r="C29" s="2" t="s">
        <v>44</v>
      </c>
      <c r="D29" s="2" t="s">
        <v>30</v>
      </c>
      <c r="E29" s="2" t="s">
        <v>45</v>
      </c>
      <c r="F29" s="29">
        <v>812255.57023900002</v>
      </c>
      <c r="G29" s="13">
        <v>451052.63250628294</v>
      </c>
      <c r="H29" s="13">
        <v>440346.38141600002</v>
      </c>
      <c r="I29" s="24">
        <f t="shared" si="0"/>
        <v>10706.251090282924</v>
      </c>
      <c r="L29" s="34"/>
      <c r="M29" s="35"/>
    </row>
    <row r="30" spans="3:13">
      <c r="C30" s="2" t="s">
        <v>46</v>
      </c>
      <c r="D30" s="2" t="s">
        <v>30</v>
      </c>
      <c r="E30" s="2" t="s">
        <v>47</v>
      </c>
      <c r="F30" s="30">
        <v>213388.821535</v>
      </c>
      <c r="G30" s="8">
        <v>145857.24388096857</v>
      </c>
      <c r="H30" s="8">
        <v>210000</v>
      </c>
      <c r="I30" s="24">
        <f t="shared" si="0"/>
        <v>-64142.75611903143</v>
      </c>
      <c r="L30" s="34"/>
      <c r="M30" s="35"/>
    </row>
    <row r="31" spans="3:13">
      <c r="C31" s="2" t="s">
        <v>48</v>
      </c>
      <c r="D31" s="2" t="s">
        <v>30</v>
      </c>
      <c r="E31" s="2" t="s">
        <v>49</v>
      </c>
      <c r="F31" s="30">
        <v>21553.000004000001</v>
      </c>
      <c r="G31" s="8">
        <v>79076.369536107901</v>
      </c>
      <c r="H31" s="8">
        <v>88000</v>
      </c>
      <c r="I31" s="24">
        <f t="shared" si="0"/>
        <v>-8923.6304638920992</v>
      </c>
      <c r="L31" s="34"/>
      <c r="M31" s="35"/>
    </row>
    <row r="32" spans="3:13">
      <c r="C32" s="2" t="s">
        <v>50</v>
      </c>
      <c r="D32" s="2" t="s">
        <v>30</v>
      </c>
      <c r="E32" s="2" t="s">
        <v>51</v>
      </c>
      <c r="F32" s="30">
        <v>4200</v>
      </c>
      <c r="G32" s="8">
        <v>0</v>
      </c>
      <c r="H32" s="8">
        <v>0</v>
      </c>
      <c r="I32" s="24">
        <f t="shared" si="0"/>
        <v>0</v>
      </c>
      <c r="L32" s="34"/>
      <c r="M32" s="35"/>
    </row>
    <row r="33" spans="3:16">
      <c r="C33" s="2" t="s">
        <v>52</v>
      </c>
      <c r="D33" s="2" t="s">
        <v>30</v>
      </c>
      <c r="E33" s="2" t="s">
        <v>53</v>
      </c>
      <c r="F33" s="30">
        <v>989908.40395299997</v>
      </c>
      <c r="G33" s="8">
        <v>946407.07087987848</v>
      </c>
      <c r="H33" s="8">
        <v>810000</v>
      </c>
      <c r="I33" s="24">
        <f t="shared" si="0"/>
        <v>136407.07087987848</v>
      </c>
      <c r="L33" s="34"/>
      <c r="M33" s="35"/>
    </row>
    <row r="34" spans="3:16">
      <c r="C34" s="2" t="s">
        <v>54</v>
      </c>
      <c r="D34" s="2" t="s">
        <v>30</v>
      </c>
      <c r="E34" s="2" t="s">
        <v>55</v>
      </c>
      <c r="F34" s="30">
        <v>501496.63060799998</v>
      </c>
      <c r="G34" s="8">
        <v>459791.52679478464</v>
      </c>
      <c r="H34" s="8">
        <v>443000</v>
      </c>
      <c r="I34" s="24">
        <f t="shared" si="0"/>
        <v>16791.526794784644</v>
      </c>
      <c r="L34" s="34"/>
      <c r="M34" s="35"/>
    </row>
    <row r="35" spans="3:16">
      <c r="C35" s="2" t="s">
        <v>56</v>
      </c>
      <c r="D35" s="2" t="s">
        <v>30</v>
      </c>
      <c r="E35" s="2" t="s">
        <v>57</v>
      </c>
      <c r="F35" s="30">
        <v>1966293.822809</v>
      </c>
      <c r="G35" s="8">
        <v>987748.17872516124</v>
      </c>
      <c r="H35" s="8">
        <v>954000</v>
      </c>
      <c r="I35" s="24">
        <f t="shared" si="0"/>
        <v>33748.17872516124</v>
      </c>
      <c r="L35" s="34"/>
      <c r="M35" s="35"/>
    </row>
    <row r="36" spans="3:16">
      <c r="C36" s="2" t="s">
        <v>58</v>
      </c>
      <c r="D36" s="2" t="s">
        <v>30</v>
      </c>
      <c r="E36" s="2" t="s">
        <v>59</v>
      </c>
      <c r="F36" s="30">
        <v>1608577.1887940001</v>
      </c>
      <c r="G36" s="8">
        <v>3220281.637127398</v>
      </c>
      <c r="H36" s="8">
        <v>2500863.3943520002</v>
      </c>
      <c r="I36" s="24">
        <f t="shared" si="0"/>
        <v>719418.24277539784</v>
      </c>
      <c r="L36" s="34"/>
      <c r="M36" s="35"/>
    </row>
    <row r="37" spans="3:16">
      <c r="C37" s="2" t="s">
        <v>60</v>
      </c>
      <c r="D37" s="2" t="s">
        <v>30</v>
      </c>
      <c r="E37" s="2" t="s">
        <v>61</v>
      </c>
      <c r="F37" s="30">
        <v>85826</v>
      </c>
      <c r="G37" s="8">
        <v>110801.67332836258</v>
      </c>
      <c r="H37" s="8">
        <v>112000</v>
      </c>
      <c r="I37" s="24">
        <f t="shared" si="0"/>
        <v>-1198.3266716374201</v>
      </c>
      <c r="L37" s="34"/>
      <c r="M37" s="35"/>
    </row>
    <row r="38" spans="3:16">
      <c r="C38" s="2" t="s">
        <v>62</v>
      </c>
      <c r="D38" s="2" t="s">
        <v>30</v>
      </c>
      <c r="E38" s="2" t="s">
        <v>63</v>
      </c>
      <c r="F38" s="30">
        <v>246530.84734199999</v>
      </c>
      <c r="G38" s="8">
        <v>732983.74448425288</v>
      </c>
      <c r="H38" s="8">
        <v>732000</v>
      </c>
      <c r="I38" s="24">
        <f t="shared" si="0"/>
        <v>983.74448425287846</v>
      </c>
      <c r="L38" s="34"/>
      <c r="M38" s="35"/>
    </row>
    <row r="39" spans="3:16">
      <c r="C39" s="2" t="s">
        <v>64</v>
      </c>
      <c r="D39" s="2" t="s">
        <v>30</v>
      </c>
      <c r="E39" s="2" t="s">
        <v>65</v>
      </c>
      <c r="F39" s="30">
        <v>0</v>
      </c>
      <c r="G39" s="8">
        <v>141373.71511266436</v>
      </c>
      <c r="H39" s="8">
        <v>140000</v>
      </c>
      <c r="I39" s="24">
        <f t="shared" si="0"/>
        <v>1373.7151126643585</v>
      </c>
      <c r="L39" s="34"/>
      <c r="M39" s="35"/>
    </row>
    <row r="40" spans="3:16">
      <c r="C40" s="2" t="s">
        <v>66</v>
      </c>
      <c r="D40" s="2" t="s">
        <v>30</v>
      </c>
      <c r="E40" s="2" t="s">
        <v>67</v>
      </c>
      <c r="F40" s="30">
        <v>5823947.8382160002</v>
      </c>
      <c r="G40" s="8">
        <v>5918000</v>
      </c>
      <c r="H40" s="8">
        <v>5705000</v>
      </c>
      <c r="I40" s="24">
        <f t="shared" si="0"/>
        <v>213000</v>
      </c>
    </row>
    <row r="41" spans="3:16">
      <c r="C41" s="2" t="s">
        <v>68</v>
      </c>
      <c r="D41" s="2" t="s">
        <v>30</v>
      </c>
      <c r="E41" s="2" t="s">
        <v>69</v>
      </c>
      <c r="F41" s="29">
        <v>0</v>
      </c>
      <c r="G41" s="13">
        <v>69155.94</v>
      </c>
      <c r="H41" s="13">
        <v>65000</v>
      </c>
      <c r="I41" s="24">
        <f t="shared" si="0"/>
        <v>4155.9400000000023</v>
      </c>
    </row>
    <row r="42" spans="3:16">
      <c r="C42" s="3" t="s">
        <v>24</v>
      </c>
      <c r="D42" s="2" t="s">
        <v>30</v>
      </c>
      <c r="E42" s="5" t="s">
        <v>15</v>
      </c>
      <c r="F42" s="31">
        <f>SUM(F22:F41)</f>
        <v>23771865.682080999</v>
      </c>
      <c r="G42" s="14">
        <f>SUM(G22:G41)</f>
        <v>24592622.959999997</v>
      </c>
      <c r="H42" s="31">
        <f>SUM(H22:H41)</f>
        <v>22964209.775768001</v>
      </c>
      <c r="I42" s="14">
        <f t="shared" si="0"/>
        <v>1628413.1842319965</v>
      </c>
      <c r="L42" s="11"/>
    </row>
    <row r="43" spans="3:16">
      <c r="F43" s="11"/>
      <c r="G43" s="11"/>
      <c r="H43" s="11"/>
      <c r="I43" s="8"/>
    </row>
    <row r="44" spans="3:16" ht="15.75" thickBot="1">
      <c r="C44" s="3" t="s">
        <v>70</v>
      </c>
      <c r="F44" s="15">
        <f>F16-F42</f>
        <v>-957189.45866499841</v>
      </c>
      <c r="G44" s="15">
        <f>G16-G42</f>
        <v>-1941620.5108159967</v>
      </c>
      <c r="H44" s="15">
        <f>H16-H42</f>
        <v>-2394209.7757680006</v>
      </c>
      <c r="I44" s="17">
        <f>+(H44-G44)</f>
        <v>-452589.26495200396</v>
      </c>
    </row>
    <row r="45" spans="3:16">
      <c r="F45" s="11"/>
      <c r="G45" s="11"/>
      <c r="H45" s="11"/>
      <c r="I45" s="8"/>
    </row>
    <row r="46" spans="3:16">
      <c r="C46" s="2" t="s">
        <v>71</v>
      </c>
      <c r="D46" s="2" t="s">
        <v>72</v>
      </c>
      <c r="E46" s="5" t="s">
        <v>15</v>
      </c>
      <c r="F46" s="8">
        <v>2942257.25</v>
      </c>
      <c r="G46" s="8">
        <v>2201000</v>
      </c>
      <c r="H46" s="8">
        <v>2215000</v>
      </c>
      <c r="I46" s="8">
        <f>+G46-H46</f>
        <v>-14000</v>
      </c>
      <c r="N46" s="25"/>
    </row>
    <row r="47" spans="3:16">
      <c r="C47" s="2" t="s">
        <v>73</v>
      </c>
      <c r="E47" s="5"/>
      <c r="F47" s="12"/>
      <c r="G47" s="12"/>
      <c r="H47" s="12"/>
      <c r="I47" s="8"/>
      <c r="N47" s="25"/>
    </row>
    <row r="48" spans="3:16">
      <c r="C48" s="2" t="s">
        <v>74</v>
      </c>
      <c r="D48" s="2" t="s">
        <v>75</v>
      </c>
      <c r="E48" s="5" t="s">
        <v>15</v>
      </c>
      <c r="F48" s="8"/>
      <c r="G48" s="8">
        <v>-21990.27</v>
      </c>
      <c r="H48" s="8"/>
      <c r="I48" s="8">
        <f>+G48-H48</f>
        <v>-21990.27</v>
      </c>
      <c r="N48" s="26"/>
      <c r="O48" s="27"/>
      <c r="P48" s="11"/>
    </row>
    <row r="49" spans="3:14">
      <c r="E49" s="5"/>
      <c r="F49" s="12"/>
      <c r="G49" s="12"/>
      <c r="H49" s="12"/>
      <c r="I49" s="8"/>
    </row>
    <row r="50" spans="3:14" ht="15.75" thickBot="1">
      <c r="C50" s="3" t="s">
        <v>76</v>
      </c>
      <c r="E50" s="5"/>
      <c r="F50" s="17">
        <f>F44-(F46+F47+F48)</f>
        <v>-3899446.7086649984</v>
      </c>
      <c r="G50" s="17">
        <f>G44-(G46+G47+G48)</f>
        <v>-4120630.2408159967</v>
      </c>
      <c r="H50" s="17">
        <f>H44-(H46+H47+H48)</f>
        <v>-4609209.7757680006</v>
      </c>
      <c r="I50" s="17">
        <f>-(G50-H50)</f>
        <v>-488579.53495200397</v>
      </c>
      <c r="N50" s="25"/>
    </row>
    <row r="51" spans="3:14">
      <c r="E51" s="5"/>
      <c r="F51" s="12"/>
      <c r="G51" s="12"/>
      <c r="H51" s="12"/>
      <c r="I51" s="8"/>
    </row>
    <row r="52" spans="3:14">
      <c r="E52" s="5"/>
      <c r="F52" s="20" t="s">
        <v>1</v>
      </c>
      <c r="G52" s="20" t="s">
        <v>1</v>
      </c>
      <c r="H52" s="20" t="s">
        <v>2</v>
      </c>
      <c r="I52" s="20" t="s">
        <v>3</v>
      </c>
    </row>
    <row r="53" spans="3:14">
      <c r="C53" s="3" t="s">
        <v>77</v>
      </c>
      <c r="E53" s="5"/>
      <c r="F53" s="22" t="s">
        <v>4</v>
      </c>
      <c r="G53" s="19" t="s">
        <v>5</v>
      </c>
      <c r="H53" s="22" t="s">
        <v>6</v>
      </c>
      <c r="I53" s="21" t="s">
        <v>7</v>
      </c>
    </row>
    <row r="54" spans="3:14">
      <c r="C54" s="2" t="s">
        <v>78</v>
      </c>
      <c r="D54" s="2" t="s">
        <v>79</v>
      </c>
      <c r="E54" s="5" t="s">
        <v>15</v>
      </c>
      <c r="F54" s="30">
        <v>11876510.193752</v>
      </c>
      <c r="G54" s="8">
        <v>11004000</v>
      </c>
      <c r="H54" s="8">
        <v>11165000</v>
      </c>
      <c r="I54" s="8">
        <f>+G54-H54</f>
        <v>-161000</v>
      </c>
      <c r="J54" s="23"/>
    </row>
    <row r="55" spans="3:14">
      <c r="C55" s="2" t="s">
        <v>80</v>
      </c>
      <c r="D55" s="2" t="s">
        <v>81</v>
      </c>
      <c r="E55" s="5" t="s">
        <v>15</v>
      </c>
      <c r="F55" s="30">
        <v>2806127.6400040002</v>
      </c>
      <c r="G55" s="8">
        <v>3231000</v>
      </c>
      <c r="H55" s="8">
        <v>2759000</v>
      </c>
      <c r="I55" s="8">
        <f>+G55-H55</f>
        <v>472000</v>
      </c>
      <c r="J55" s="23"/>
    </row>
    <row r="56" spans="3:14">
      <c r="C56" s="2" t="s">
        <v>82</v>
      </c>
      <c r="D56" s="2" t="s">
        <v>82</v>
      </c>
      <c r="E56" s="5" t="s">
        <v>15</v>
      </c>
      <c r="F56" s="30">
        <f>2088741.910021+286000</f>
        <v>2374741.9100210001</v>
      </c>
      <c r="G56" s="8">
        <v>3125000</v>
      </c>
      <c r="H56" s="8">
        <v>2416000</v>
      </c>
      <c r="I56" s="8">
        <f>+G56-H56</f>
        <v>709000</v>
      </c>
      <c r="J56" s="23"/>
    </row>
    <row r="57" spans="3:14">
      <c r="C57" s="2" t="s">
        <v>83</v>
      </c>
      <c r="D57" s="2" t="s">
        <v>83</v>
      </c>
      <c r="E57" s="5" t="s">
        <v>15</v>
      </c>
      <c r="F57" s="30">
        <v>900318.62398399995</v>
      </c>
      <c r="G57" s="8">
        <v>1315000</v>
      </c>
      <c r="H57" s="8">
        <v>919000</v>
      </c>
      <c r="I57" s="8">
        <f>+G57-H57</f>
        <v>396000</v>
      </c>
      <c r="J57" s="23"/>
    </row>
    <row r="58" spans="3:14">
      <c r="C58" s="2" t="s">
        <v>84</v>
      </c>
      <c r="D58" s="2" t="s">
        <v>84</v>
      </c>
      <c r="E58" s="5" t="s">
        <v>15</v>
      </c>
      <c r="F58" s="30">
        <v>5813947.8382200003</v>
      </c>
      <c r="G58" s="8">
        <v>5918000</v>
      </c>
      <c r="H58" s="8">
        <v>5705000</v>
      </c>
      <c r="I58" s="8">
        <f>+G58-H58</f>
        <v>213000</v>
      </c>
      <c r="J58" s="23"/>
    </row>
    <row r="59" spans="3:14" ht="15.75" thickBot="1">
      <c r="C59" s="3" t="s">
        <v>24</v>
      </c>
      <c r="E59" s="5"/>
      <c r="F59" s="32">
        <f>SUM(F54:F58)</f>
        <v>23771646.205981001</v>
      </c>
      <c r="G59" s="17">
        <f>SUM(G54:G58)</f>
        <v>24593000</v>
      </c>
      <c r="H59" s="17">
        <f>SUM(H54:H58)</f>
        <v>22964000</v>
      </c>
      <c r="I59" s="16">
        <f>SUM(I54:I58)</f>
        <v>1629000</v>
      </c>
      <c r="J59" s="23"/>
    </row>
    <row r="60" spans="3:14">
      <c r="E60" s="5"/>
      <c r="F60" s="18"/>
      <c r="G60" s="18"/>
      <c r="H60" s="18"/>
      <c r="I60" s="18"/>
    </row>
    <row r="61" spans="3:14">
      <c r="G61" s="11"/>
      <c r="I61" s="11"/>
    </row>
    <row r="62" spans="3:14">
      <c r="G62" s="11"/>
    </row>
  </sheetData>
  <hyperlinks>
    <hyperlink ref="E25" r:id="rId1" display="https://portal.cubesoftware.com/fpa/dimensions/127/edit/155" xr:uid="{4F7CC1EB-31D0-4470-9C85-1156019CB396}"/>
  </hyperlinks>
  <pageMargins left="0.7" right="0.7" top="0.75" bottom="0.75" header="0.3" footer="0.3"/>
  <pageSetup scale="80" orientation="portrait" r:id="rId2"/>
  <rowBreaks count="1" manualBreakCount="1">
    <brk id="50" max="16383" man="1"/>
  </rowBreaks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3E074C12EBA8419032479AAF42F156" ma:contentTypeVersion="11" ma:contentTypeDescription="Create a new document." ma:contentTypeScope="" ma:versionID="5959312edc9e1baf8765a8b779aaa16f">
  <xsd:schema xmlns:xsd="http://www.w3.org/2001/XMLSchema" xmlns:xs="http://www.w3.org/2001/XMLSchema" xmlns:p="http://schemas.microsoft.com/office/2006/metadata/properties" xmlns:ns2="2b50c0b2-c8ec-41f3-8013-aa896ad41a99" xmlns:ns3="15db3a14-a476-4919-ac92-a1f15d96c15b" targetNamespace="http://schemas.microsoft.com/office/2006/metadata/properties" ma:root="true" ma:fieldsID="2feab99d45772b5e29aa0070e4f2155d" ns2:_="" ns3:_="">
    <xsd:import namespace="2b50c0b2-c8ec-41f3-8013-aa896ad41a99"/>
    <xsd:import namespace="15db3a14-a476-4919-ac92-a1f15d96c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0c0b2-c8ec-41f3-8013-aa896ad4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8905d74-d079-4648-a420-92000498ee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b3a14-a476-4919-ac92-a1f15d96c1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afb673d-5a08-4199-90a1-f564a1a93d78}" ma:internalName="TaxCatchAll" ma:showField="CatchAllData" ma:web="15db3a14-a476-4919-ac92-a1f15d96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db3a14-a476-4919-ac92-a1f15d96c15b" xsi:nil="true"/>
    <lcf76f155ced4ddcb4097134ff3c332f xmlns="2b50c0b2-c8ec-41f3-8013-aa896ad41a99">
      <Terms xmlns="http://schemas.microsoft.com/office/infopath/2007/PartnerControls"/>
    </lcf76f155ced4ddcb4097134ff3c332f>
  </documentManagement>
</p:properties>
</file>

<file path=customXml/item4.xml><?xml version="1.0" encoding="utf-8"?>
<Cube xmlns="https://www.cubesoftware.com/1.0/CUBE_RANGES">%5B%7B%22id%22%3A%22R1cb9b479_c57e_40ec_b53a_afea0ea3f08b%22%2C%22name%22%3A%22Range%201%22%2C%22a1%22%3A%22D5%3AH59%22%2C%22active%22%3Atrue%2C%22permissions%22%3A%7B%22canFetch%22%3Atrue%2C%22canPublish%22%3Atrue%7D%2C%22origin%22%3A%7B%22apiRangeIds%22%3A%7B%221575%22%3A1770%7D%2C%22companyId%22%3A%22ade9b31c-fcd5-46c7-8b83-6811cced9b2f%22%2C%22sheetId%22%3A%22%7BA21A0D3E-2724-46B3-917C-588852BC94E6%7D%22%2C%22templateId%22%3Anull%7D%2C%22workspace%22%3A%7B%22columns%22%3A%5B%7B%22children%22%3A%5B70%5D%2C%22parents%22%3A%5B70%5D%2C%22tld%22%3A69%7D%2C%7B%22children%22%3A%5B1187%5D%2C%22parents%22%3A%5B1187%5D%2C%22tld%22%3A983%7D%2C%7B%22children%22%3A%5B6303%5D%2C%22parents%22%3A%5B6303%5D%2C%22tld%22%3A73%7D%5D%2C%22currency%22%3A%22USD%22%2C%22filters%22%3A%5B%7B%22tld%22%3A66%2C%22children%22%3A%5B67%5D%2C%22parents%22%3A%5B67%5D%7D%2C%7B%22tld%22%3A125%2C%22children%22%3A%5B169%5D%2C%22parents%22%3A%5B169%5D%7D%2C%7B%22tld%22%3A1541%2C%22children%22%3A%5B5502%5D%2C%22parents%22%3A%5B5502%5D%7D%5D%2C%22rows%22%3A%5B%7B%22children%22%3A%5B6257%2C2394%2C1405%2C1401%2C11680%2C1352%2C1360%2C3017%2C1223%2C11683%2C11684%2C11685%5D%2C%22parents%22%3A%5B6257%2C2394%2C1405%2C1401%2C11680%2C1352%2C1360%2C3017%2C1223%2C11683%2C11684%2C11685%5D%2C%22tld%22%3A63%7D%2C%7B%22children%22%3A%5B129%2C128%2C153%2C155%2C157%2C138%2C154%2C163%2C165%2C164%2C150%2C168%2C146%2C143%2C134%2C159%2C6679%2C139%2C6367%2C140%2C6678%5D%2C%22parents%22%3A%5B129%2C128%2C153%2C155%2C157%2C138%2C154%2C163%2C165%2C164%2C150%2C168%2C146%2C143%2C134%2C159%2C6679%2C139%2C6367%2C140%2C6678%5D%2C%22tld%22%3A127%7D%5D%2C%22type%22%3A%22loadExisting%22%2C%22excludeZeros%22%3Afalse%7D%7D%5D</Cube>
</file>

<file path=customXml/item5.xml><?xml version="1.0" encoding="utf-8"?>
<Cube xmlns="https://www.cubesoftware.com/1.0/CUBE_DATA">%5B%7B%22id%22%3A%22bef4be0a-86d2-4eb4-9129-653147f0ff11%22%2C%22completed_at%22%3A%222026-06-18T23%3A10%3A16.096Z%22%2C%22companyId%22%3A%22ade9b31c-fcd5-46c7-8b83-6811cced9b2f%22%2C%22created_at%22%3A%222026-06-18T23%3A10%3A08.474Z%22%2C%22groupId%22%3A%22f1624d85-b780-466b-95ba-28d28b9b648f%22%2C%22rangeId%22%3A%22R1cb9b479_c57e_40ec_b53a_afea0ea3f08b%22%2C%22rangeNumber%22%3A1%2C%22sheetId%22%3A%22%7BA21A0D3E-2724-46B3-917C-588852BC94E6%7D%22%2C%22status%22%3A%22SUCCESS%22%2C%22type%22%3A%22FETCH%22%7D%5D</Cube>
</file>

<file path=customXml/itemProps1.xml><?xml version="1.0" encoding="utf-8"?>
<ds:datastoreItem xmlns:ds="http://schemas.openxmlformats.org/officeDocument/2006/customXml" ds:itemID="{BF298DF8-6543-476F-ABC5-276413E2C083}"/>
</file>

<file path=customXml/itemProps2.xml><?xml version="1.0" encoding="utf-8"?>
<ds:datastoreItem xmlns:ds="http://schemas.openxmlformats.org/officeDocument/2006/customXml" ds:itemID="{C2B4110E-89A0-429B-8E91-23C3512049BE}"/>
</file>

<file path=customXml/itemProps3.xml><?xml version="1.0" encoding="utf-8"?>
<ds:datastoreItem xmlns:ds="http://schemas.openxmlformats.org/officeDocument/2006/customXml" ds:itemID="{804D7070-4A0C-40D1-BDC0-89B78CEF54B3}"/>
</file>

<file path=customXml/itemProps4.xml><?xml version="1.0" encoding="utf-8"?>
<ds:datastoreItem xmlns:ds="http://schemas.openxmlformats.org/officeDocument/2006/customXml" ds:itemID="{0C9846B2-9D10-4130-807D-36617097C550}"/>
</file>

<file path=customXml/itemProps5.xml><?xml version="1.0" encoding="utf-8"?>
<ds:datastoreItem xmlns:ds="http://schemas.openxmlformats.org/officeDocument/2006/customXml" ds:itemID="{156EB10B-A09F-4D94-845E-DE375A185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Taylor</dc:creator>
  <cp:keywords/>
  <dc:description/>
  <cp:lastModifiedBy>James Carr</cp:lastModifiedBy>
  <cp:revision/>
  <dcterms:created xsi:type="dcterms:W3CDTF">2025-06-16T19:39:31Z</dcterms:created>
  <dcterms:modified xsi:type="dcterms:W3CDTF">2026-07-29T16:07:05Z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0x010100973E074C12EBA8419032479AAF42F156</vt:lpwstr>
  </property>
  <property fmtid="{D5CDD505-2E9C-101B-9397-08002B2CF9AE}" pid="3" name="Order">
    <vt:r8>4300</vt:r8>
  </property>
  <property fmtid="{D5CDD505-2E9C-101B-9397-08002B2CF9AE}" pid="4" name="cube-CUBE_DATA">
    <vt:lpwstr>{156EB10B-A09F-4D94-845E-DE375A18589D}</vt:lpwstr>
  </property>
  <property fmtid="{D5CDD505-2E9C-101B-9397-08002B2CF9AE}" pid="5" name="cube-CUBE_RANGES">
    <vt:lpwstr>{0C9846B2-9D10-4130-807D-36617097C550}</vt:lpwstr>
  </property>
  <property fmtid="{D5CDD505-2E9C-101B-9397-08002B2CF9AE}" pid="6" name="MediaServiceImageTags">
    <vt:lpwstr/>
  </property>
</Properties>
</file>